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4" yWindow="122" windowWidth="14803" windowHeight="8030" activeTab="1"/>
  </bookViews>
  <sheets>
    <sheet name="Sayfa2" sheetId="2" r:id="rId1"/>
    <sheet name="Sayfa3" sheetId="3" r:id="rId2"/>
  </sheets>
  <calcPr calcId="162913"/>
</workbook>
</file>

<file path=xl/calcChain.xml><?xml version="1.0" encoding="utf-8"?>
<calcChain xmlns="http://schemas.openxmlformats.org/spreadsheetml/2006/main">
  <c r="K34" i="2" l="1"/>
  <c r="K27" i="2" s="1"/>
  <c r="K35" i="2"/>
  <c r="K16" i="2"/>
  <c r="K13" i="2" s="1"/>
  <c r="J13" i="2"/>
  <c r="J35" i="2"/>
  <c r="J27" i="2" s="1"/>
  <c r="I27" i="2"/>
  <c r="C28" i="2" l="1"/>
  <c r="C27" i="2" s="1"/>
  <c r="D28" i="2"/>
  <c r="D27" i="2"/>
  <c r="E28" i="2"/>
  <c r="E27" i="2" s="1"/>
  <c r="E17" i="2"/>
  <c r="J11" i="2" l="1"/>
  <c r="I13" i="2"/>
  <c r="D15" i="2"/>
  <c r="C15" i="2"/>
  <c r="C11" i="2"/>
  <c r="B28" i="2" l="1"/>
  <c r="B27" i="2" s="1"/>
  <c r="F19" i="3"/>
  <c r="E19" i="3"/>
  <c r="D19" i="3"/>
  <c r="B19" i="3"/>
  <c r="B17" i="3"/>
  <c r="F9" i="3"/>
  <c r="F17" i="3" s="1"/>
  <c r="E9" i="3"/>
  <c r="E17" i="3" s="1"/>
  <c r="E24" i="3" s="1"/>
  <c r="E27" i="3" s="1"/>
  <c r="E30" i="3" s="1"/>
  <c r="D9" i="3"/>
  <c r="D17" i="3" s="1"/>
  <c r="D24" i="3" s="1"/>
  <c r="D27" i="3" s="1"/>
  <c r="D30" i="3" s="1"/>
  <c r="B9" i="3"/>
  <c r="K18" i="2"/>
  <c r="K10" i="2" s="1"/>
  <c r="J18" i="2"/>
  <c r="J10" i="2" s="1"/>
  <c r="J40" i="2" s="1"/>
  <c r="I18" i="2"/>
  <c r="I10" i="2" s="1"/>
  <c r="I40" i="2" s="1"/>
  <c r="E15" i="2"/>
  <c r="E11" i="2"/>
  <c r="E10" i="2" s="1"/>
  <c r="E40" i="2" s="1"/>
  <c r="D11" i="2"/>
  <c r="D10" i="2" s="1"/>
  <c r="D40" i="2" s="1"/>
  <c r="F24" i="3" l="1"/>
  <c r="F27" i="3" s="1"/>
  <c r="F30" i="3" s="1"/>
  <c r="B24" i="3"/>
  <c r="B27" i="3" s="1"/>
  <c r="B30" i="3" s="1"/>
  <c r="B33" i="3" s="1"/>
  <c r="K40" i="2"/>
  <c r="C10" i="2"/>
  <c r="C40" i="2" s="1"/>
  <c r="H27" i="2" l="1"/>
  <c r="H18" i="2" l="1"/>
  <c r="B11" i="2"/>
  <c r="B15" i="2"/>
  <c r="H13" i="2" l="1"/>
  <c r="H10" i="2" l="1"/>
  <c r="H40" i="2" s="1"/>
  <c r="B10" i="2"/>
  <c r="B40" i="2" s="1"/>
</calcChain>
</file>

<file path=xl/sharedStrings.xml><?xml version="1.0" encoding="utf-8"?>
<sst xmlns="http://schemas.openxmlformats.org/spreadsheetml/2006/main" count="94" uniqueCount="73">
  <si>
    <t>AKTİF  (VARLIKLAR)</t>
  </si>
  <si>
    <t>PASİF (KAYNAKLAR)</t>
  </si>
  <si>
    <t>DÖNEM</t>
  </si>
  <si>
    <t xml:space="preserve">1- DÖNEN VARLIKLAR </t>
  </si>
  <si>
    <t>1- KISA VADELİ BORÇLAR</t>
  </si>
  <si>
    <t>A- HAZIR DEĞERLER</t>
  </si>
  <si>
    <t>C- TİCARİ ALACAKLAR</t>
  </si>
  <si>
    <t>H-DİĞER DÖNEN VARLIKLAR</t>
  </si>
  <si>
    <t xml:space="preserve">          1 - Nakit Kasası</t>
  </si>
  <si>
    <t xml:space="preserve">          2 - Bankalar</t>
  </si>
  <si>
    <t xml:space="preserve">          4- Peşin Ödenen Vergiler</t>
  </si>
  <si>
    <t>D-Maddi Duran Varlıklar</t>
  </si>
  <si>
    <t xml:space="preserve">          2- Binalar</t>
  </si>
  <si>
    <t xml:space="preserve">          1- Arazi ve Arsalar</t>
  </si>
  <si>
    <t xml:space="preserve">          4- Tesis Makine Cihaz</t>
  </si>
  <si>
    <t xml:space="preserve">          8- Birikmiş Amortisman(-)</t>
  </si>
  <si>
    <t>C - KISA VADELİ BORÇLAR</t>
  </si>
  <si>
    <t>F - ÖDENECEK VERGİ VE YÜKÜMLÜLÜKLER</t>
  </si>
  <si>
    <t>3- ÖZ SERMAYE</t>
  </si>
  <si>
    <t>A- Sermaye</t>
  </si>
  <si>
    <t>E- Yedekler</t>
  </si>
  <si>
    <t>AKTİFLERİN  TOPLAMI</t>
  </si>
  <si>
    <t>PASİFLERİN TOPLAMI</t>
  </si>
  <si>
    <t xml:space="preserve">F- FAALİYET KÂRI - ZARARI </t>
  </si>
  <si>
    <t xml:space="preserve"> 1- Ticari Alacaklar (3. kişilerden)</t>
  </si>
  <si>
    <t xml:space="preserve"> 4- Verilen Depozito ve Teminatlar</t>
  </si>
  <si>
    <t xml:space="preserve">          9- Yapılmakta Olan Yatırımlar</t>
  </si>
  <si>
    <t xml:space="preserve">II- DURAN VARLIKLAR </t>
  </si>
  <si>
    <t>DÖNEM KÂRI (+)</t>
  </si>
  <si>
    <t xml:space="preserve">   1- Ortaklara Borçlar (Kâr Payları)</t>
  </si>
  <si>
    <t xml:space="preserve">   Dönem Kârı Vergi ve Diğer Yasal Yük.</t>
  </si>
  <si>
    <t xml:space="preserve">   7- Diğer Borçlar (Personele)</t>
  </si>
  <si>
    <t xml:space="preserve">          6- Demirbaşlar ve Mefruşat</t>
  </si>
  <si>
    <t>-</t>
  </si>
  <si>
    <t xml:space="preserve">ÖNCEKİ </t>
  </si>
  <si>
    <t xml:space="preserve">CARİ </t>
  </si>
  <si>
    <t>ÖNCEKİ</t>
  </si>
  <si>
    <t>A- BRÜT SATIŞLAR</t>
  </si>
  <si>
    <t>C- NET SATIŞLAR</t>
  </si>
  <si>
    <t>E- FAALİYET GİDERLERİ</t>
  </si>
  <si>
    <t>ESAS FAALİYET KÂRI VEYA ZARARI</t>
  </si>
  <si>
    <t>FAALİYET KÂRI VEYA ZARARI</t>
  </si>
  <si>
    <t>YASAL YÜKÜMLÜLÜKLER</t>
  </si>
  <si>
    <t>EK-1</t>
  </si>
  <si>
    <t xml:space="preserve"> 2- Diğer Alacaklar(elektrik ve tv)</t>
  </si>
  <si>
    <t xml:space="preserve">   Kurum kazancından Stopaj   </t>
  </si>
  <si>
    <t xml:space="preserve">   Stopaj-Damga Vergisi-KDV ve Diğer</t>
  </si>
  <si>
    <t>DOĞAL SİT ALANLARINDA 5 ADET ARSA SATIŞI</t>
  </si>
  <si>
    <t>DİĞER FAALİYET GELİRİ</t>
  </si>
  <si>
    <t>İŞLETME KİRALARI</t>
  </si>
  <si>
    <t>ZEYTİN VE OTLAKİYE</t>
  </si>
  <si>
    <t>TAPU İŞLEMLERİ</t>
  </si>
  <si>
    <t>DİĞER GELİRLER(OZALİT V.B.)</t>
  </si>
  <si>
    <t>SATIŞLAR</t>
  </si>
  <si>
    <t>GENEL YÖNETİM GİDERLERİ</t>
  </si>
  <si>
    <t>PAZARLAMA SATIŞ  GİDERİ</t>
  </si>
  <si>
    <t>AMORTİSMAN</t>
  </si>
  <si>
    <t>BANKA FAİZ GELİRİ</t>
  </si>
  <si>
    <t>KANUNEN KABUL EDİLMEYEN GİDERLER</t>
  </si>
  <si>
    <t>NET DÖNEM KÂRI - ZARARI</t>
  </si>
  <si>
    <t xml:space="preserve">    </t>
  </si>
  <si>
    <t>DÖNEMİ</t>
  </si>
  <si>
    <t xml:space="preserve"> AYRINTILI GELİR TABLOSU</t>
  </si>
  <si>
    <t>31.12.2020 - 31.12.2021 - 31.12.2022  TARİHLİ AYRINTILI BİLANÇOSU</t>
  </si>
  <si>
    <t>DONATKENT İNŞAAT TURİZM SANAYİ VE TİCARET A.Ş.</t>
  </si>
  <si>
    <t xml:space="preserve"> 7- Verilen Sipariş Avansları</t>
  </si>
  <si>
    <t xml:space="preserve">   2- Alınan Diğer Avanslar</t>
  </si>
  <si>
    <t>B - TİCARİ BORÇLAR</t>
  </si>
  <si>
    <t xml:space="preserve">   1- Satıcılar</t>
  </si>
  <si>
    <t xml:space="preserve">   Gelecek aylara ait Gelirler</t>
  </si>
  <si>
    <t>G-GELECEK AYLARA AİT GİD.VE GEL.TAH.</t>
  </si>
  <si>
    <r>
      <t xml:space="preserve">1- </t>
    </r>
    <r>
      <rPr>
        <sz val="10"/>
        <color theme="1"/>
        <rFont val="Cambria"/>
        <family val="1"/>
        <charset val="162"/>
        <scheme val="major"/>
      </rPr>
      <t>GELECEK AYLARA AİT GİD.VE GEL.TAH.</t>
    </r>
  </si>
  <si>
    <t xml:space="preserve">DÖNEM NET ZARARI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</si>
</sst>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TL&quot;_-;\-* #,##0.00\ &quot;TL&quot;_-;_-* &quot;-&quot;??\ &quot;TL&quot;_-;_-@_-"/>
  </numFmts>
  <fonts count="11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Verdana"/>
      <family val="2"/>
      <charset val="162"/>
    </font>
    <font>
      <sz val="8"/>
      <color theme="1"/>
      <name val="Verdana"/>
      <family val="2"/>
      <charset val="162"/>
    </font>
    <font>
      <i/>
      <sz val="8"/>
      <color theme="1"/>
      <name val="Verdana"/>
      <family val="2"/>
      <charset val="162"/>
    </font>
    <font>
      <b/>
      <sz val="12"/>
      <color theme="1"/>
      <name val="Verdana"/>
      <family val="2"/>
      <charset val="162"/>
    </font>
    <font>
      <sz val="11"/>
      <color theme="1"/>
      <name val="Verdana"/>
      <family val="2"/>
      <charset val="162"/>
    </font>
    <font>
      <b/>
      <sz val="8"/>
      <name val="Verdana"/>
      <family val="2"/>
      <charset val="162"/>
    </font>
    <font>
      <b/>
      <sz val="12"/>
      <color theme="1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1" fillId="0" borderId="0" xfId="0" applyNumberFormat="1" applyFont="1" applyFill="1"/>
    <xf numFmtId="0" fontId="1" fillId="0" borderId="0" xfId="0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164" fontId="3" fillId="0" borderId="0" xfId="0" applyNumberFormat="1" applyFont="1" applyFill="1"/>
    <xf numFmtId="0" fontId="1" fillId="0" borderId="2" xfId="0" applyFont="1" applyFill="1" applyBorder="1"/>
    <xf numFmtId="164" fontId="2" fillId="0" borderId="2" xfId="0" applyNumberFormat="1" applyFont="1" applyFill="1" applyBorder="1"/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164" fontId="1" fillId="0" borderId="2" xfId="0" applyNumberFormat="1" applyFont="1" applyFill="1" applyBorder="1"/>
    <xf numFmtId="4" fontId="3" fillId="0" borderId="0" xfId="0" applyNumberFormat="1" applyFont="1" applyFill="1"/>
    <xf numFmtId="164" fontId="2" fillId="0" borderId="0" xfId="0" applyNumberFormat="1" applyFont="1" applyFill="1" applyBorder="1"/>
    <xf numFmtId="164" fontId="1" fillId="0" borderId="1" xfId="0" applyNumberFormat="1" applyFont="1" applyFill="1" applyBorder="1"/>
    <xf numFmtId="0" fontId="5" fillId="0" borderId="0" xfId="0" applyFont="1"/>
    <xf numFmtId="164" fontId="6" fillId="0" borderId="0" xfId="0" applyNumberFormat="1" applyFont="1" applyFill="1"/>
    <xf numFmtId="0" fontId="1" fillId="0" borderId="4" xfId="0" applyFont="1" applyFill="1" applyBorder="1"/>
    <xf numFmtId="164" fontId="1" fillId="0" borderId="4" xfId="0" applyNumberFormat="1" applyFont="1" applyFill="1" applyBorder="1"/>
    <xf numFmtId="164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/>
    <xf numFmtId="0" fontId="5" fillId="0" borderId="0" xfId="0" applyFont="1" applyFill="1"/>
    <xf numFmtId="164" fontId="5" fillId="0" borderId="0" xfId="0" applyNumberFormat="1" applyFont="1" applyFill="1"/>
    <xf numFmtId="164" fontId="3" fillId="0" borderId="1" xfId="0" applyNumberFormat="1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/>
    <xf numFmtId="164" fontId="1" fillId="0" borderId="3" xfId="0" applyNumberFormat="1" applyFont="1" applyFill="1" applyBorder="1"/>
    <xf numFmtId="164" fontId="2" fillId="0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/>
    <xf numFmtId="164" fontId="6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0" xfId="0" applyNumberFormat="1" applyFont="1" applyFill="1"/>
    <xf numFmtId="164" fontId="6" fillId="2" borderId="1" xfId="0" applyNumberFormat="1" applyFont="1" applyFill="1" applyBorder="1"/>
    <xf numFmtId="164" fontId="1" fillId="2" borderId="0" xfId="0" applyNumberFormat="1" applyFont="1" applyFill="1" applyBorder="1"/>
    <xf numFmtId="164" fontId="3" fillId="2" borderId="0" xfId="0" applyNumberFormat="1" applyFont="1" applyFill="1"/>
    <xf numFmtId="164" fontId="3" fillId="2" borderId="1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14" fontId="7" fillId="0" borderId="0" xfId="0" applyNumberFormat="1" applyFont="1" applyFill="1" applyAlignment="1">
      <alignment horizontal="center"/>
    </xf>
    <xf numFmtId="4" fontId="7" fillId="0" borderId="1" xfId="0" applyNumberFormat="1" applyFont="1" applyFill="1" applyBorder="1"/>
    <xf numFmtId="4" fontId="8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Border="1"/>
    <xf numFmtId="164" fontId="8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Border="1"/>
    <xf numFmtId="4" fontId="8" fillId="0" borderId="1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16" zoomScale="90" zoomScaleNormal="90" workbookViewId="0">
      <selection activeCell="F26" sqref="F26"/>
    </sheetView>
  </sheetViews>
  <sheetFormatPr defaultColWidth="28.109375" defaultRowHeight="15.25" x14ac:dyDescent="0.25"/>
  <cols>
    <col min="1" max="1" width="35.6640625" style="51" bestFit="1" customWidth="1"/>
    <col min="2" max="5" width="12.6640625" style="51" bestFit="1" customWidth="1"/>
    <col min="6" max="6" width="2.5546875" style="51" customWidth="1"/>
    <col min="7" max="7" width="46" style="51" customWidth="1"/>
    <col min="8" max="8" width="12.6640625" style="51" bestFit="1" customWidth="1"/>
    <col min="9" max="10" width="13.109375" style="51" bestFit="1" customWidth="1"/>
    <col min="11" max="11" width="12.6640625" style="51" bestFit="1" customWidth="1"/>
    <col min="12" max="16384" width="28.109375" style="51"/>
  </cols>
  <sheetData>
    <row r="1" spans="1:11" s="49" customFormat="1" ht="14.95" x14ac:dyDescent="0.2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49" customFormat="1" x14ac:dyDescent="0.25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49" customFormat="1" x14ac:dyDescent="0.25">
      <c r="A3" s="70" t="s">
        <v>63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49" customFormat="1" ht="14.95" x14ac:dyDescent="0.25"/>
    <row r="5" spans="1:11" s="49" customFormat="1" ht="15.9" thickBot="1" x14ac:dyDescent="0.3">
      <c r="A5" s="50" t="s">
        <v>0</v>
      </c>
      <c r="B5" s="50"/>
      <c r="C5" s="50"/>
      <c r="D5" s="50"/>
      <c r="E5" s="50"/>
      <c r="F5" s="50"/>
      <c r="G5" s="50"/>
      <c r="H5" s="68" t="s">
        <v>1</v>
      </c>
      <c r="I5" s="68"/>
      <c r="J5" s="50"/>
      <c r="K5" s="50"/>
    </row>
    <row r="6" spans="1:11" x14ac:dyDescent="0.25">
      <c r="B6" s="65" t="s">
        <v>34</v>
      </c>
      <c r="C6" s="65">
        <v>2020</v>
      </c>
      <c r="D6" s="65">
        <v>2021</v>
      </c>
      <c r="E6" s="65">
        <v>2022</v>
      </c>
      <c r="H6" s="65" t="s">
        <v>35</v>
      </c>
      <c r="I6" s="65">
        <v>2020</v>
      </c>
      <c r="J6" s="65">
        <v>2021</v>
      </c>
      <c r="K6" s="65">
        <v>2022</v>
      </c>
    </row>
    <row r="7" spans="1:11" x14ac:dyDescent="0.25">
      <c r="B7" s="65" t="s">
        <v>2</v>
      </c>
      <c r="C7" s="65" t="s">
        <v>61</v>
      </c>
      <c r="D7" s="65" t="s">
        <v>2</v>
      </c>
      <c r="E7" s="65" t="s">
        <v>2</v>
      </c>
      <c r="H7" s="65" t="s">
        <v>2</v>
      </c>
      <c r="I7" s="65" t="s">
        <v>61</v>
      </c>
      <c r="J7" s="65" t="s">
        <v>2</v>
      </c>
      <c r="K7" s="65" t="s">
        <v>2</v>
      </c>
    </row>
    <row r="8" spans="1:11" ht="14.95" x14ac:dyDescent="0.25">
      <c r="B8" s="52">
        <v>43830</v>
      </c>
      <c r="C8" s="52">
        <v>44196</v>
      </c>
      <c r="D8" s="52">
        <v>44561</v>
      </c>
      <c r="E8" s="52">
        <v>44926</v>
      </c>
      <c r="F8" s="49"/>
      <c r="G8" s="49"/>
      <c r="H8" s="52">
        <v>43830</v>
      </c>
      <c r="I8" s="52">
        <v>44196</v>
      </c>
      <c r="J8" s="52">
        <v>44561</v>
      </c>
      <c r="K8" s="52">
        <v>44926</v>
      </c>
    </row>
    <row r="9" spans="1:11" ht="14.95" x14ac:dyDescent="0.25">
      <c r="B9" s="52"/>
      <c r="C9" s="52"/>
      <c r="D9" s="52"/>
      <c r="E9" s="52"/>
      <c r="F9" s="49"/>
      <c r="G9" s="49"/>
      <c r="H9" s="52"/>
      <c r="I9" s="52"/>
      <c r="J9" s="52"/>
      <c r="K9" s="52"/>
    </row>
    <row r="10" spans="1:11" ht="15.9" thickBot="1" x14ac:dyDescent="0.3">
      <c r="A10" s="50" t="s">
        <v>3</v>
      </c>
      <c r="B10" s="53">
        <f>SUM(B11+B15+B24)</f>
        <v>310590.65999999997</v>
      </c>
      <c r="C10" s="53">
        <f>SUM(C11+C15+C24)</f>
        <v>246111.77000000002</v>
      </c>
      <c r="D10" s="53">
        <f>SUM(D11+D15+D23+D24)</f>
        <v>115458.59</v>
      </c>
      <c r="E10" s="53">
        <f>E11+E15+E20+E23+E24</f>
        <v>90343.11</v>
      </c>
      <c r="F10" s="61"/>
      <c r="G10" s="53" t="s">
        <v>4</v>
      </c>
      <c r="H10" s="53">
        <f>SUM(H13+H18)</f>
        <v>411136.74</v>
      </c>
      <c r="I10" s="53">
        <f>SUM(I13+I18)</f>
        <v>408662.14</v>
      </c>
      <c r="J10" s="53">
        <f>J11+J13+J18</f>
        <v>549326.68000000005</v>
      </c>
      <c r="K10" s="53">
        <f>K11+K13+K18</f>
        <v>508296.15999999992</v>
      </c>
    </row>
    <row r="11" spans="1:11" x14ac:dyDescent="0.25">
      <c r="A11" s="49" t="s">
        <v>5</v>
      </c>
      <c r="B11" s="55">
        <f>SUM(B12:B13)</f>
        <v>230711.06</v>
      </c>
      <c r="C11" s="55">
        <f>SUM(C12:C13)</f>
        <v>164582.67000000001</v>
      </c>
      <c r="D11" s="55">
        <f>SUM(D12:D13)</f>
        <v>18616.39</v>
      </c>
      <c r="E11" s="55">
        <f>SUM(E12:E13)</f>
        <v>4012.45</v>
      </c>
      <c r="F11" s="54"/>
      <c r="G11" s="55" t="s">
        <v>67</v>
      </c>
      <c r="H11" s="51" t="s">
        <v>33</v>
      </c>
      <c r="I11" s="51" t="s">
        <v>33</v>
      </c>
      <c r="J11" s="55">
        <f>SUM(J12)</f>
        <v>30800.43</v>
      </c>
      <c r="K11" s="55">
        <v>45775.17</v>
      </c>
    </row>
    <row r="12" spans="1:11" x14ac:dyDescent="0.25">
      <c r="A12" s="51" t="s">
        <v>8</v>
      </c>
      <c r="B12" s="54">
        <v>976.01</v>
      </c>
      <c r="C12" s="54">
        <v>3129.66</v>
      </c>
      <c r="D12" s="54">
        <v>2624.84</v>
      </c>
      <c r="E12" s="54">
        <v>2298.25</v>
      </c>
      <c r="F12" s="54"/>
      <c r="G12" s="51" t="s">
        <v>68</v>
      </c>
      <c r="H12" s="51" t="s">
        <v>33</v>
      </c>
      <c r="I12" s="51" t="s">
        <v>33</v>
      </c>
      <c r="J12" s="54">
        <v>30800.43</v>
      </c>
      <c r="K12" s="54">
        <v>45775.17</v>
      </c>
    </row>
    <row r="13" spans="1:11" x14ac:dyDescent="0.25">
      <c r="A13" s="51" t="s">
        <v>9</v>
      </c>
      <c r="B13" s="54">
        <v>229735.05</v>
      </c>
      <c r="C13" s="54">
        <v>161453.01</v>
      </c>
      <c r="D13" s="54">
        <v>15991.55</v>
      </c>
      <c r="E13" s="54">
        <v>1714.2</v>
      </c>
      <c r="F13" s="54"/>
      <c r="G13" s="55" t="s">
        <v>16</v>
      </c>
      <c r="H13" s="55">
        <f>SUM(H14+H16)</f>
        <v>335845.16</v>
      </c>
      <c r="I13" s="55">
        <f>SUM(I14:I16)</f>
        <v>338267.3</v>
      </c>
      <c r="J13" s="55">
        <f>J14+J15+J16</f>
        <v>423592.7</v>
      </c>
      <c r="K13" s="55">
        <f>K14+K15+K16</f>
        <v>356239.94999999995</v>
      </c>
    </row>
    <row r="14" spans="1:11" x14ac:dyDescent="0.25">
      <c r="B14" s="54"/>
      <c r="C14" s="54"/>
      <c r="D14" s="54"/>
      <c r="E14" s="54"/>
      <c r="F14" s="54"/>
      <c r="G14" s="54" t="s">
        <v>29</v>
      </c>
      <c r="H14" s="54">
        <v>335699.86</v>
      </c>
      <c r="I14" s="54">
        <v>334140</v>
      </c>
      <c r="J14" s="54">
        <v>328971.40000000002</v>
      </c>
      <c r="K14" s="54">
        <v>326222.59999999998</v>
      </c>
    </row>
    <row r="15" spans="1:11" x14ac:dyDescent="0.25">
      <c r="A15" s="56" t="s">
        <v>6</v>
      </c>
      <c r="B15" s="57">
        <f>SUM(B16:B19)</f>
        <v>51272.04</v>
      </c>
      <c r="C15" s="57">
        <f>SUM(C16:C20)</f>
        <v>58144.21</v>
      </c>
      <c r="D15" s="57">
        <f>SUM(D16:D20)</f>
        <v>35447.67</v>
      </c>
      <c r="E15" s="57">
        <f>SUM(E16:E19)</f>
        <v>30555.040000000001</v>
      </c>
      <c r="F15" s="54"/>
      <c r="G15" s="51" t="s">
        <v>66</v>
      </c>
      <c r="I15" s="54">
        <v>3982</v>
      </c>
      <c r="J15" s="54">
        <v>94476</v>
      </c>
      <c r="K15" s="54">
        <v>12976</v>
      </c>
    </row>
    <row r="16" spans="1:11" x14ac:dyDescent="0.25">
      <c r="A16" s="51" t="s">
        <v>24</v>
      </c>
      <c r="B16" s="54">
        <v>47732.78</v>
      </c>
      <c r="C16" s="54">
        <v>41497.78</v>
      </c>
      <c r="D16" s="54">
        <v>27015.78</v>
      </c>
      <c r="E16" s="54"/>
      <c r="F16" s="54"/>
      <c r="G16" s="54" t="s">
        <v>31</v>
      </c>
      <c r="H16" s="54">
        <v>145.30000000000001</v>
      </c>
      <c r="I16" s="54">
        <v>145.30000000000001</v>
      </c>
      <c r="J16" s="54">
        <v>145.30000000000001</v>
      </c>
      <c r="K16" s="54">
        <f>16896.05+145.3</f>
        <v>17041.349999999999</v>
      </c>
    </row>
    <row r="17" spans="1:11" x14ac:dyDescent="0.25">
      <c r="A17" s="51" t="s">
        <v>44</v>
      </c>
      <c r="B17" s="54">
        <v>3117.18</v>
      </c>
      <c r="C17" s="54">
        <v>8367.7800000000007</v>
      </c>
      <c r="D17" s="54">
        <v>3117.18</v>
      </c>
      <c r="E17" s="54">
        <f>27015.78+3117.18</f>
        <v>30132.959999999999</v>
      </c>
      <c r="F17" s="54"/>
    </row>
    <row r="18" spans="1:11" x14ac:dyDescent="0.25">
      <c r="B18" s="54"/>
      <c r="C18" s="54"/>
      <c r="D18" s="54"/>
      <c r="E18" s="54"/>
      <c r="F18" s="54"/>
      <c r="G18" s="58" t="s">
        <v>17</v>
      </c>
      <c r="H18" s="57">
        <f>SUM(H19:H22)</f>
        <v>75291.58</v>
      </c>
      <c r="I18" s="57">
        <f>SUM(I19:I22)</f>
        <v>70394.84</v>
      </c>
      <c r="J18" s="57">
        <f t="shared" ref="J18:K18" si="0">SUM(J19:J22)</f>
        <v>94933.55</v>
      </c>
      <c r="K18" s="57">
        <f t="shared" si="0"/>
        <v>106281.04</v>
      </c>
    </row>
    <row r="19" spans="1:11" x14ac:dyDescent="0.25">
      <c r="A19" s="60" t="s">
        <v>25</v>
      </c>
      <c r="B19" s="54">
        <v>422.08</v>
      </c>
      <c r="C19" s="54">
        <v>422.08</v>
      </c>
      <c r="D19" s="54">
        <v>422.08</v>
      </c>
      <c r="E19" s="54">
        <v>422.08</v>
      </c>
      <c r="F19" s="54"/>
      <c r="G19" s="54" t="s">
        <v>45</v>
      </c>
      <c r="H19" s="59" t="s">
        <v>33</v>
      </c>
      <c r="I19" s="59" t="s">
        <v>33</v>
      </c>
      <c r="J19" s="59" t="s">
        <v>33</v>
      </c>
      <c r="K19" s="59" t="s">
        <v>33</v>
      </c>
    </row>
    <row r="20" spans="1:11" x14ac:dyDescent="0.25">
      <c r="A20" s="60" t="s">
        <v>65</v>
      </c>
      <c r="B20" s="54"/>
      <c r="C20" s="54">
        <v>7856.57</v>
      </c>
      <c r="D20" s="54">
        <v>4892.63</v>
      </c>
      <c r="E20" s="54">
        <v>10558.83</v>
      </c>
      <c r="F20" s="54"/>
      <c r="G20" s="54" t="s">
        <v>46</v>
      </c>
      <c r="H20" s="59">
        <v>69114.84</v>
      </c>
      <c r="I20" s="59">
        <v>70394.84</v>
      </c>
      <c r="J20" s="59">
        <v>67502.3</v>
      </c>
      <c r="K20" s="59">
        <v>79149.789999999994</v>
      </c>
    </row>
    <row r="21" spans="1:11" x14ac:dyDescent="0.25">
      <c r="A21" s="60"/>
      <c r="B21" s="54"/>
      <c r="C21" s="54"/>
      <c r="D21" s="54"/>
      <c r="E21" s="54"/>
      <c r="F21" s="54"/>
      <c r="G21" s="54" t="s">
        <v>69</v>
      </c>
      <c r="H21" s="59"/>
      <c r="I21" s="59"/>
      <c r="J21" s="59">
        <v>27431.25</v>
      </c>
      <c r="K21" s="59">
        <v>27131.25</v>
      </c>
    </row>
    <row r="22" spans="1:11" x14ac:dyDescent="0.25">
      <c r="A22" s="66" t="s">
        <v>70</v>
      </c>
      <c r="B22" s="54"/>
      <c r="C22" s="54"/>
      <c r="D22" s="54"/>
      <c r="E22" s="54"/>
      <c r="F22" s="54"/>
      <c r="G22" s="54" t="s">
        <v>30</v>
      </c>
      <c r="H22" s="59">
        <v>6176.74</v>
      </c>
      <c r="J22" s="59"/>
      <c r="K22" s="59"/>
    </row>
    <row r="23" spans="1:11" x14ac:dyDescent="0.25">
      <c r="A23" s="51" t="s">
        <v>71</v>
      </c>
      <c r="D23" s="57">
        <v>18594.46</v>
      </c>
      <c r="E23" s="54">
        <v>18594.46</v>
      </c>
      <c r="F23" s="54"/>
    </row>
    <row r="24" spans="1:11" x14ac:dyDescent="0.25">
      <c r="A24" s="56" t="s">
        <v>7</v>
      </c>
      <c r="B24" s="57">
        <v>28607.56</v>
      </c>
      <c r="C24" s="57">
        <v>23384.89</v>
      </c>
      <c r="D24" s="57">
        <v>42800.07</v>
      </c>
      <c r="E24" s="54">
        <v>26622.33</v>
      </c>
      <c r="F24" s="54"/>
    </row>
    <row r="25" spans="1:11" x14ac:dyDescent="0.25">
      <c r="A25" s="61" t="s">
        <v>10</v>
      </c>
      <c r="B25" s="54"/>
      <c r="C25" s="54"/>
      <c r="D25" s="54"/>
      <c r="E25" s="54"/>
    </row>
    <row r="26" spans="1:11" ht="15.75" x14ac:dyDescent="0.25">
      <c r="F26" s="54"/>
    </row>
    <row r="27" spans="1:11" ht="15.9" thickBot="1" x14ac:dyDescent="0.3">
      <c r="A27" s="50" t="s">
        <v>27</v>
      </c>
      <c r="B27" s="53">
        <f>SUM(B28+B33)</f>
        <v>349280.20999999996</v>
      </c>
      <c r="C27" s="53">
        <f>SUM(C28+C34)</f>
        <v>362701.21</v>
      </c>
      <c r="D27" s="53">
        <f>SUM(D28+D34)</f>
        <v>368632.57</v>
      </c>
      <c r="E27" s="53">
        <f>SUM(E28+E34)</f>
        <v>368632.57</v>
      </c>
      <c r="F27" s="67"/>
      <c r="G27" s="53" t="s">
        <v>18</v>
      </c>
      <c r="H27" s="53">
        <f>SUM(H28+H29+H34)</f>
        <v>259625.98</v>
      </c>
      <c r="I27" s="53">
        <f>I28+I29+I34+I35</f>
        <v>200150.84000000003</v>
      </c>
      <c r="J27" s="53">
        <f>J28+J29+J34+J35</f>
        <v>-65235.51999999999</v>
      </c>
      <c r="K27" s="53">
        <f>K28+K29+K34+K35</f>
        <v>-49320.479999999981</v>
      </c>
    </row>
    <row r="28" spans="1:11" x14ac:dyDescent="0.25">
      <c r="A28" s="49" t="s">
        <v>11</v>
      </c>
      <c r="B28" s="57">
        <f>SUM(B29:B32)</f>
        <v>418143.87</v>
      </c>
      <c r="C28" s="57">
        <f>C29+C30+C31+C32+C33</f>
        <v>362701.21</v>
      </c>
      <c r="D28" s="57">
        <f>D29+D30+D31+D32+D33</f>
        <v>368632.57</v>
      </c>
      <c r="E28" s="57">
        <f>E29+E30+E31+E32+E33</f>
        <v>368632.57</v>
      </c>
      <c r="F28" s="54"/>
      <c r="G28" s="55" t="s">
        <v>19</v>
      </c>
      <c r="H28" s="55">
        <v>120600</v>
      </c>
      <c r="I28" s="55">
        <v>120600</v>
      </c>
      <c r="J28" s="55">
        <v>120600</v>
      </c>
      <c r="K28" s="55">
        <v>120600</v>
      </c>
    </row>
    <row r="29" spans="1:11" ht="15.75" x14ac:dyDescent="0.25">
      <c r="A29" s="60" t="s">
        <v>13</v>
      </c>
      <c r="B29" s="54">
        <v>29288.33</v>
      </c>
      <c r="C29" s="55">
        <v>29288.33</v>
      </c>
      <c r="D29" s="55">
        <v>29288.33</v>
      </c>
      <c r="E29" s="55">
        <v>29288.33</v>
      </c>
      <c r="F29" s="54"/>
      <c r="G29" s="55" t="s">
        <v>20</v>
      </c>
      <c r="H29" s="55">
        <v>119011</v>
      </c>
      <c r="I29" s="55">
        <v>119011</v>
      </c>
      <c r="J29" s="55">
        <v>119011</v>
      </c>
      <c r="K29" s="55">
        <v>119011</v>
      </c>
    </row>
    <row r="30" spans="1:11" ht="15.75" x14ac:dyDescent="0.25">
      <c r="A30" s="60" t="s">
        <v>12</v>
      </c>
      <c r="B30" s="54">
        <v>261811.5</v>
      </c>
      <c r="C30" s="55">
        <v>279604.58</v>
      </c>
      <c r="D30" s="55">
        <v>279604.58</v>
      </c>
      <c r="E30" s="55">
        <v>279604.58</v>
      </c>
      <c r="F30" s="54"/>
      <c r="G30" s="54"/>
      <c r="H30" s="54"/>
      <c r="J30" s="54"/>
      <c r="K30" s="54"/>
    </row>
    <row r="31" spans="1:11" ht="15.75" x14ac:dyDescent="0.25">
      <c r="A31" s="60" t="s">
        <v>14</v>
      </c>
      <c r="B31" s="54">
        <v>44917.61</v>
      </c>
      <c r="C31" s="55">
        <v>44917.61</v>
      </c>
      <c r="D31" s="55">
        <v>44917.61</v>
      </c>
      <c r="E31" s="55">
        <v>44917.61</v>
      </c>
      <c r="F31" s="54"/>
      <c r="G31" s="54"/>
      <c r="H31" s="54"/>
      <c r="J31" s="54"/>
      <c r="K31" s="54"/>
    </row>
    <row r="32" spans="1:11" x14ac:dyDescent="0.25">
      <c r="A32" s="60" t="s">
        <v>32</v>
      </c>
      <c r="B32" s="54">
        <v>82126.429999999993</v>
      </c>
      <c r="C32" s="54">
        <v>83397.429999999993</v>
      </c>
      <c r="D32" s="54">
        <v>89328.79</v>
      </c>
      <c r="E32" s="54">
        <v>89328.79</v>
      </c>
      <c r="F32" s="54"/>
      <c r="G32" s="55" t="s">
        <v>23</v>
      </c>
      <c r="H32" s="54"/>
      <c r="J32" s="54"/>
      <c r="K32" s="54"/>
    </row>
    <row r="33" spans="1:11" x14ac:dyDescent="0.25">
      <c r="A33" s="60" t="s">
        <v>15</v>
      </c>
      <c r="B33" s="54">
        <v>-68863.66</v>
      </c>
      <c r="C33" s="54">
        <v>-74506.740000000005</v>
      </c>
      <c r="D33" s="54">
        <v>-74506.740000000005</v>
      </c>
      <c r="E33" s="54">
        <v>-74506.740000000005</v>
      </c>
      <c r="F33" s="54"/>
      <c r="G33" s="54"/>
      <c r="H33" s="55"/>
      <c r="I33" s="49"/>
      <c r="J33" s="55"/>
      <c r="K33" s="55"/>
    </row>
    <row r="34" spans="1:11" x14ac:dyDescent="0.25">
      <c r="A34" s="60" t="s">
        <v>26</v>
      </c>
      <c r="B34" s="54">
        <v>0</v>
      </c>
      <c r="C34" s="54"/>
      <c r="D34" s="54"/>
      <c r="E34" s="54"/>
      <c r="F34" s="54"/>
      <c r="G34" s="55" t="s">
        <v>28</v>
      </c>
      <c r="H34" s="55">
        <v>20014.98</v>
      </c>
      <c r="I34" s="55">
        <v>20014.98</v>
      </c>
      <c r="J34" s="55">
        <v>20014.98</v>
      </c>
      <c r="K34" s="55">
        <f>20014.98+15915.04</f>
        <v>35930.020000000004</v>
      </c>
    </row>
    <row r="35" spans="1:11" x14ac:dyDescent="0.25">
      <c r="B35" s="54"/>
      <c r="C35" s="54"/>
      <c r="D35" s="54"/>
      <c r="E35" s="54"/>
      <c r="F35" s="54"/>
      <c r="G35" s="55" t="s">
        <v>72</v>
      </c>
      <c r="H35" s="55"/>
      <c r="I35" s="55">
        <v>-59475.14</v>
      </c>
      <c r="J35" s="54">
        <f>-122034.22+(-202827.28)</f>
        <v>-324861.5</v>
      </c>
      <c r="K35" s="54">
        <f>-122034.22+(-202827.28)</f>
        <v>-324861.5</v>
      </c>
    </row>
    <row r="36" spans="1:11" s="49" customFormat="1" ht="17.25" customHeight="1" x14ac:dyDescent="0.25">
      <c r="B36" s="55"/>
      <c r="C36" s="55"/>
      <c r="D36" s="55"/>
      <c r="E36" s="55"/>
      <c r="F36" s="55"/>
      <c r="G36" s="55"/>
      <c r="H36" s="54"/>
      <c r="I36" s="51"/>
      <c r="J36" s="54"/>
      <c r="K36" s="54"/>
    </row>
    <row r="37" spans="1:11" x14ac:dyDescent="0.25">
      <c r="B37" s="54"/>
      <c r="C37" s="54"/>
      <c r="D37" s="54"/>
      <c r="E37" s="54"/>
      <c r="F37" s="54"/>
      <c r="G37" s="55"/>
      <c r="H37" s="55"/>
      <c r="J37" s="54"/>
      <c r="K37" s="54"/>
    </row>
    <row r="38" spans="1:11" x14ac:dyDescent="0.25">
      <c r="B38" s="54"/>
      <c r="C38" s="54"/>
      <c r="D38" s="54"/>
      <c r="E38" s="54"/>
      <c r="F38" s="54"/>
      <c r="J38" s="54"/>
      <c r="K38" s="54"/>
    </row>
    <row r="39" spans="1:11" x14ac:dyDescent="0.25">
      <c r="B39" s="54"/>
      <c r="C39" s="54"/>
      <c r="D39" s="54"/>
      <c r="E39" s="54"/>
      <c r="F39" s="54"/>
      <c r="J39" s="54"/>
      <c r="K39" s="54"/>
    </row>
    <row r="40" spans="1:11" x14ac:dyDescent="0.25">
      <c r="A40" s="49" t="s">
        <v>21</v>
      </c>
      <c r="B40" s="55">
        <f>B27+B10</f>
        <v>659870.86999999988</v>
      </c>
      <c r="C40" s="55">
        <f>C27+C10</f>
        <v>608812.98</v>
      </c>
      <c r="D40" s="55">
        <f>D27+D10</f>
        <v>484091.16000000003</v>
      </c>
      <c r="E40" s="55">
        <f>E27+E10</f>
        <v>458975.68</v>
      </c>
      <c r="F40" s="54"/>
      <c r="G40" s="55" t="s">
        <v>22</v>
      </c>
      <c r="H40" s="55">
        <f>H27+H10</f>
        <v>670762.72</v>
      </c>
      <c r="I40" s="55">
        <f>I27+I10</f>
        <v>608812.98</v>
      </c>
      <c r="J40" s="55">
        <f>J27+J10</f>
        <v>484091.16000000003</v>
      </c>
      <c r="K40" s="55">
        <f>K27+K10</f>
        <v>458975.67999999993</v>
      </c>
    </row>
    <row r="41" spans="1:11" x14ac:dyDescent="0.25">
      <c r="B41" s="54"/>
      <c r="C41" s="54"/>
      <c r="D41" s="54"/>
      <c r="E41" s="54"/>
      <c r="F41" s="54"/>
      <c r="J41" s="54"/>
      <c r="K41" s="54"/>
    </row>
    <row r="42" spans="1:11" x14ac:dyDescent="0.25">
      <c r="B42" s="54"/>
      <c r="I42" s="54"/>
      <c r="J42" s="54"/>
      <c r="K42" s="54"/>
    </row>
    <row r="43" spans="1:11" x14ac:dyDescent="0.25">
      <c r="J43" s="54"/>
      <c r="K43" s="54"/>
    </row>
    <row r="44" spans="1:11" x14ac:dyDescent="0.25">
      <c r="J44" s="54"/>
      <c r="K44" s="54"/>
    </row>
    <row r="45" spans="1:11" x14ac:dyDescent="0.25">
      <c r="H45" s="62"/>
      <c r="I45" s="54"/>
      <c r="J45" s="54"/>
      <c r="K45" s="54"/>
    </row>
    <row r="46" spans="1:11" x14ac:dyDescent="0.25">
      <c r="G46" s="54"/>
      <c r="H46" s="54"/>
      <c r="I46" s="54"/>
      <c r="J46" s="54"/>
      <c r="K46" s="54"/>
    </row>
    <row r="47" spans="1:11" x14ac:dyDescent="0.25">
      <c r="G47" s="54"/>
      <c r="H47" s="54"/>
      <c r="I47" s="54"/>
      <c r="J47" s="54"/>
      <c r="K47" s="54"/>
    </row>
    <row r="48" spans="1:11" x14ac:dyDescent="0.25">
      <c r="G48" s="54"/>
      <c r="H48" s="54"/>
      <c r="I48" s="54"/>
      <c r="J48" s="54"/>
      <c r="K48" s="54"/>
    </row>
    <row r="49" spans="1:11" x14ac:dyDescent="0.25">
      <c r="G49" s="54"/>
      <c r="H49" s="54"/>
      <c r="I49" s="54"/>
      <c r="J49" s="54"/>
      <c r="K49" s="54"/>
    </row>
    <row r="50" spans="1:11" x14ac:dyDescent="0.25">
      <c r="G50" s="54"/>
      <c r="H50" s="54"/>
      <c r="I50" s="54"/>
      <c r="J50" s="54"/>
      <c r="K50" s="54"/>
    </row>
    <row r="51" spans="1:11" x14ac:dyDescent="0.25">
      <c r="B51" s="62"/>
      <c r="C51" s="62"/>
      <c r="D51" s="62"/>
      <c r="G51" s="65"/>
      <c r="H51" s="65"/>
      <c r="I51" s="65"/>
    </row>
    <row r="52" spans="1:11" x14ac:dyDescent="0.25">
      <c r="B52" s="54"/>
      <c r="C52" s="54"/>
      <c r="D52" s="54"/>
      <c r="E52" s="54"/>
      <c r="F52" s="54"/>
      <c r="G52" s="65"/>
      <c r="H52" s="65"/>
      <c r="I52" s="65"/>
    </row>
    <row r="53" spans="1:11" x14ac:dyDescent="0.25">
      <c r="B53" s="54"/>
      <c r="C53" s="54"/>
      <c r="D53" s="54"/>
      <c r="E53" s="54"/>
      <c r="F53" s="54"/>
      <c r="G53" s="65"/>
      <c r="H53" s="65"/>
      <c r="I53" s="65"/>
    </row>
    <row r="54" spans="1:11" x14ac:dyDescent="0.25">
      <c r="B54" s="54"/>
      <c r="C54" s="54"/>
      <c r="D54" s="54"/>
      <c r="E54" s="54"/>
      <c r="F54" s="54"/>
      <c r="H54" s="63"/>
      <c r="I54" s="49"/>
    </row>
    <row r="55" spans="1:11" x14ac:dyDescent="0.25">
      <c r="B55" s="54"/>
      <c r="C55" s="54"/>
      <c r="D55" s="54"/>
      <c r="E55" s="54"/>
      <c r="F55" s="54"/>
      <c r="H55" s="63"/>
      <c r="I55" s="49"/>
    </row>
    <row r="56" spans="1:11" x14ac:dyDescent="0.25">
      <c r="B56" s="54"/>
      <c r="C56" s="54"/>
      <c r="D56" s="54"/>
      <c r="E56" s="54"/>
      <c r="F56" s="54"/>
      <c r="G56" s="64"/>
      <c r="H56" s="64"/>
    </row>
    <row r="57" spans="1:11" x14ac:dyDescent="0.25">
      <c r="A57" s="65"/>
      <c r="B57" s="65"/>
      <c r="C57" s="65"/>
      <c r="D57" s="65"/>
      <c r="E57" s="65"/>
      <c r="F57" s="65"/>
    </row>
    <row r="58" spans="1:11" x14ac:dyDescent="0.25">
      <c r="A58" s="65"/>
      <c r="B58" s="65"/>
      <c r="C58" s="65"/>
      <c r="D58" s="65"/>
      <c r="E58" s="65"/>
      <c r="F58" s="65"/>
    </row>
    <row r="59" spans="1:11" x14ac:dyDescent="0.25">
      <c r="A59" s="65"/>
      <c r="B59" s="65"/>
      <c r="C59" s="65"/>
      <c r="D59" s="65"/>
      <c r="E59" s="65"/>
      <c r="F59" s="65"/>
    </row>
    <row r="60" spans="1:11" x14ac:dyDescent="0.25">
      <c r="A60" s="65"/>
      <c r="B60" s="65"/>
      <c r="C60" s="65"/>
      <c r="D60" s="65"/>
      <c r="F60" s="63"/>
    </row>
    <row r="61" spans="1:11" x14ac:dyDescent="0.25">
      <c r="A61" s="65"/>
      <c r="B61" s="65"/>
      <c r="C61" s="65"/>
      <c r="D61" s="65"/>
      <c r="F61" s="63"/>
    </row>
    <row r="62" spans="1:11" x14ac:dyDescent="0.25">
      <c r="A62" s="64"/>
      <c r="B62" s="64"/>
      <c r="C62" s="64"/>
      <c r="D62" s="64"/>
      <c r="E62" s="64"/>
      <c r="F62" s="64"/>
    </row>
  </sheetData>
  <mergeCells count="4">
    <mergeCell ref="H5:I5"/>
    <mergeCell ref="A1:K1"/>
    <mergeCell ref="A2:K2"/>
    <mergeCell ref="A3:K3"/>
  </mergeCells>
  <pageMargins left="0.27559055118110237" right="0.27559055118110237" top="0.31496062992125984" bottom="0.23622047244094491" header="0.31496062992125984" footer="0.31496062992125984"/>
  <pageSetup paperSize="9" scale="75" orientation="landscape" r:id="rId1"/>
  <ignoredErrors>
    <ignoredError sqref="B28" formulaRange="1"/>
    <ignoredError sqref="D10 I27 J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3" workbookViewId="0">
      <selection activeCell="J28" sqref="J28"/>
    </sheetView>
  </sheetViews>
  <sheetFormatPr defaultColWidth="9" defaultRowHeight="14.05" x14ac:dyDescent="0.25"/>
  <cols>
    <col min="1" max="1" width="36.5546875" style="22" bestFit="1" customWidth="1"/>
    <col min="2" max="2" width="14" style="29" bestFit="1" customWidth="1"/>
    <col min="3" max="3" width="1.6640625" style="29" customWidth="1"/>
    <col min="4" max="5" width="14" style="22" bestFit="1" customWidth="1"/>
    <col min="6" max="6" width="14" style="30" bestFit="1" customWidth="1"/>
    <col min="7" max="7" width="2.6640625" style="22" bestFit="1" customWidth="1"/>
    <col min="8" max="16384" width="9" style="22"/>
  </cols>
  <sheetData>
    <row r="1" spans="1:9" s="3" customFormat="1" ht="16.5" x14ac:dyDescent="0.3">
      <c r="A1" s="71" t="s">
        <v>62</v>
      </c>
      <c r="B1" s="71"/>
      <c r="C1" s="71"/>
      <c r="D1" s="71"/>
      <c r="E1" s="71"/>
      <c r="F1" s="71"/>
      <c r="G1" s="71"/>
    </row>
    <row r="2" spans="1:9" s="3" customFormat="1" ht="10.55" x14ac:dyDescent="0.15">
      <c r="F2" s="16"/>
    </row>
    <row r="3" spans="1:9" s="3" customFormat="1" ht="14.95" x14ac:dyDescent="0.2">
      <c r="A3" s="71"/>
      <c r="B3" s="71"/>
      <c r="C3" s="71"/>
      <c r="D3" s="71"/>
      <c r="E3" s="71"/>
      <c r="F3" s="71"/>
      <c r="G3" s="71"/>
      <c r="H3" s="71"/>
      <c r="I3" s="71"/>
    </row>
    <row r="4" spans="1:9" s="3" customFormat="1" ht="10.55" x14ac:dyDescent="0.15">
      <c r="H4" s="16"/>
    </row>
    <row r="5" spans="1:9" s="3" customFormat="1" ht="10.4" x14ac:dyDescent="0.2">
      <c r="A5" s="4"/>
      <c r="B5" s="26" t="s">
        <v>36</v>
      </c>
      <c r="C5" s="36"/>
      <c r="D5" s="4">
        <v>2020</v>
      </c>
      <c r="E5" s="4">
        <v>2021</v>
      </c>
      <c r="F5" s="4">
        <v>2022</v>
      </c>
    </row>
    <row r="6" spans="1:9" s="3" customFormat="1" ht="10.4" x14ac:dyDescent="0.2">
      <c r="A6" s="4"/>
      <c r="B6" s="26" t="s">
        <v>2</v>
      </c>
      <c r="C6" s="36"/>
      <c r="D6" s="4" t="s">
        <v>61</v>
      </c>
      <c r="E6" s="4" t="s">
        <v>2</v>
      </c>
      <c r="F6" s="4" t="s">
        <v>2</v>
      </c>
    </row>
    <row r="7" spans="1:9" s="3" customFormat="1" ht="10.55" x14ac:dyDescent="0.15">
      <c r="A7" s="4"/>
      <c r="B7" s="5">
        <v>43830</v>
      </c>
      <c r="C7" s="37"/>
      <c r="D7" s="5">
        <v>44196</v>
      </c>
      <c r="E7" s="5">
        <v>44561</v>
      </c>
      <c r="F7" s="5">
        <v>44926</v>
      </c>
    </row>
    <row r="8" spans="1:9" s="3" customFormat="1" ht="11" thickBot="1" x14ac:dyDescent="0.25">
      <c r="A8" s="2" t="s">
        <v>37</v>
      </c>
      <c r="B8" s="13"/>
      <c r="C8" s="38"/>
      <c r="D8" s="17"/>
      <c r="E8" s="17"/>
      <c r="F8" s="17"/>
    </row>
    <row r="9" spans="1:9" s="3" customFormat="1" ht="10.4" x14ac:dyDescent="0.2">
      <c r="A9" s="1" t="s">
        <v>53</v>
      </c>
      <c r="B9" s="23">
        <f>SUM(B10:B11)</f>
        <v>166355.95000000001</v>
      </c>
      <c r="C9" s="39"/>
      <c r="D9" s="14">
        <f>SUM(D10:D11)</f>
        <v>266949.14999999997</v>
      </c>
      <c r="E9" s="14">
        <f>SUM(E10:E11)</f>
        <v>266949.14999999997</v>
      </c>
      <c r="F9" s="14">
        <f>SUM(F10:F11)</f>
        <v>266949.14999999997</v>
      </c>
    </row>
    <row r="10" spans="1:9" s="3" customFormat="1" ht="10.4" x14ac:dyDescent="0.2">
      <c r="A10" s="35" t="s">
        <v>47</v>
      </c>
      <c r="B10" s="16">
        <v>144067.81</v>
      </c>
      <c r="C10" s="40"/>
      <c r="D10" s="16">
        <v>21186.44</v>
      </c>
      <c r="E10" s="16">
        <v>21186.44</v>
      </c>
      <c r="F10" s="16">
        <v>21186.44</v>
      </c>
    </row>
    <row r="11" spans="1:9" s="3" customFormat="1" ht="10.4" x14ac:dyDescent="0.2">
      <c r="A11" s="15" t="s">
        <v>48</v>
      </c>
      <c r="B11" s="15">
        <v>22288.14</v>
      </c>
      <c r="C11" s="41"/>
      <c r="D11" s="16">
        <v>245762.71</v>
      </c>
      <c r="E11" s="16">
        <v>245762.71</v>
      </c>
      <c r="F11" s="16">
        <v>245762.71</v>
      </c>
    </row>
    <row r="12" spans="1:9" s="3" customFormat="1" ht="10.4" x14ac:dyDescent="0.2">
      <c r="A12" s="15" t="s">
        <v>49</v>
      </c>
      <c r="B12" s="15">
        <v>8898.2900000000009</v>
      </c>
      <c r="C12" s="41"/>
      <c r="D12" s="15">
        <v>85264.41</v>
      </c>
      <c r="E12" s="15">
        <v>85264.41</v>
      </c>
      <c r="F12" s="15">
        <v>85264.41</v>
      </c>
    </row>
    <row r="13" spans="1:9" s="3" customFormat="1" ht="10.4" x14ac:dyDescent="0.2">
      <c r="A13" s="16" t="s">
        <v>50</v>
      </c>
      <c r="B13" s="15">
        <v>6779.66</v>
      </c>
      <c r="C13" s="41"/>
      <c r="D13" s="15">
        <v>4237.29</v>
      </c>
      <c r="E13" s="15">
        <v>4237.29</v>
      </c>
      <c r="F13" s="15">
        <v>4237.29</v>
      </c>
    </row>
    <row r="14" spans="1:9" s="3" customFormat="1" ht="10.4" x14ac:dyDescent="0.2">
      <c r="A14" s="16" t="s">
        <v>51</v>
      </c>
      <c r="B14" s="15">
        <v>5932.22</v>
      </c>
      <c r="C14" s="41"/>
      <c r="D14" s="27" t="s">
        <v>33</v>
      </c>
      <c r="E14" s="27" t="s">
        <v>33</v>
      </c>
      <c r="F14" s="27" t="s">
        <v>33</v>
      </c>
    </row>
    <row r="15" spans="1:9" s="3" customFormat="1" ht="10.4" x14ac:dyDescent="0.2">
      <c r="A15" s="16" t="s">
        <v>52</v>
      </c>
      <c r="B15" s="15">
        <v>677.97</v>
      </c>
      <c r="C15" s="41"/>
      <c r="D15" s="15">
        <v>25.43</v>
      </c>
      <c r="E15" s="15">
        <v>25.43</v>
      </c>
      <c r="F15" s="15">
        <v>25.43</v>
      </c>
    </row>
    <row r="16" spans="1:9" s="3" customFormat="1" ht="11.3" thickBot="1" x14ac:dyDescent="0.2">
      <c r="A16" s="17"/>
      <c r="B16" s="17"/>
      <c r="C16" s="42"/>
      <c r="D16" s="17"/>
      <c r="E16" s="17"/>
      <c r="F16" s="17"/>
    </row>
    <row r="17" spans="1:6" s="3" customFormat="1" ht="10.4" x14ac:dyDescent="0.2">
      <c r="A17" s="12" t="s">
        <v>38</v>
      </c>
      <c r="B17" s="18">
        <f>SUM(B10:B11)</f>
        <v>166355.95000000001</v>
      </c>
      <c r="C17" s="43"/>
      <c r="D17" s="34">
        <f>SUM(D9)</f>
        <v>266949.14999999997</v>
      </c>
      <c r="E17" s="34">
        <f>SUM(E9)</f>
        <v>266949.14999999997</v>
      </c>
      <c r="F17" s="34">
        <f>SUM(F9)</f>
        <v>266949.14999999997</v>
      </c>
    </row>
    <row r="18" spans="1:6" s="3" customFormat="1" ht="10.55" x14ac:dyDescent="0.15">
      <c r="A18" s="8"/>
      <c r="B18" s="14"/>
      <c r="C18" s="44"/>
      <c r="D18" s="14"/>
      <c r="E18" s="14"/>
      <c r="F18" s="14"/>
    </row>
    <row r="19" spans="1:6" s="3" customFormat="1" ht="11" thickBot="1" x14ac:dyDescent="0.25">
      <c r="A19" s="32" t="s">
        <v>39</v>
      </c>
      <c r="B19" s="33">
        <f>SUM(B20:B22)</f>
        <v>194119.59</v>
      </c>
      <c r="C19" s="45"/>
      <c r="D19" s="21">
        <f>SUM(D20:D22)</f>
        <v>191052.03999999998</v>
      </c>
      <c r="E19" s="21">
        <f>SUM(E20:E22)</f>
        <v>191052.03999999998</v>
      </c>
      <c r="F19" s="21">
        <f>SUM(F20:F22)</f>
        <v>191052.03999999998</v>
      </c>
    </row>
    <row r="20" spans="1:6" s="3" customFormat="1" ht="10.4" x14ac:dyDescent="0.2">
      <c r="A20" s="3" t="s">
        <v>54</v>
      </c>
      <c r="B20" s="16">
        <v>84044.4</v>
      </c>
      <c r="C20" s="40"/>
      <c r="D20" s="16">
        <v>84044.4</v>
      </c>
      <c r="E20" s="16">
        <v>84044.4</v>
      </c>
      <c r="F20" s="16">
        <v>84044.4</v>
      </c>
    </row>
    <row r="21" spans="1:6" s="3" customFormat="1" ht="10.4" x14ac:dyDescent="0.2">
      <c r="A21" s="3" t="s">
        <v>55</v>
      </c>
      <c r="B21" s="16">
        <v>104432.19</v>
      </c>
      <c r="C21" s="40"/>
      <c r="D21" s="16">
        <v>101364.56</v>
      </c>
      <c r="E21" s="16">
        <v>101364.56</v>
      </c>
      <c r="F21" s="16">
        <v>101364.56</v>
      </c>
    </row>
    <row r="22" spans="1:6" s="3" customFormat="1" ht="10.4" x14ac:dyDescent="0.2">
      <c r="A22" s="3" t="s">
        <v>56</v>
      </c>
      <c r="B22" s="16">
        <v>5643</v>
      </c>
      <c r="C22" s="40"/>
      <c r="D22" s="16">
        <v>5643.08</v>
      </c>
      <c r="E22" s="16">
        <v>5643.08</v>
      </c>
      <c r="F22" s="16">
        <v>5643.08</v>
      </c>
    </row>
    <row r="23" spans="1:6" s="3" customFormat="1" ht="11.3" thickBot="1" x14ac:dyDescent="0.2">
      <c r="A23" s="17"/>
      <c r="B23" s="17"/>
      <c r="C23" s="42"/>
      <c r="D23" s="17"/>
      <c r="E23" s="17"/>
      <c r="F23" s="17"/>
    </row>
    <row r="24" spans="1:6" s="3" customFormat="1" ht="10.4" x14ac:dyDescent="0.2">
      <c r="A24" s="24" t="s">
        <v>40</v>
      </c>
      <c r="B24" s="25">
        <f>SUM(B17-B19)</f>
        <v>-27763.639999999985</v>
      </c>
      <c r="C24" s="46"/>
      <c r="D24" s="14">
        <f>SUM(D17-D19)</f>
        <v>75897.109999999986</v>
      </c>
      <c r="E24" s="14">
        <f>SUM(E17-E19)</f>
        <v>75897.109999999986</v>
      </c>
      <c r="F24" s="14">
        <f>SUM(F17-F19)</f>
        <v>75897.109999999986</v>
      </c>
    </row>
    <row r="25" spans="1:6" s="3" customFormat="1" ht="10.55" x14ac:dyDescent="0.15">
      <c r="A25" s="20"/>
      <c r="B25" s="20"/>
      <c r="C25" s="38"/>
      <c r="D25" s="16"/>
      <c r="E25" s="16"/>
      <c r="F25" s="16"/>
    </row>
    <row r="26" spans="1:6" s="3" customFormat="1" ht="11" thickBot="1" x14ac:dyDescent="0.25">
      <c r="A26" s="9" t="s">
        <v>57</v>
      </c>
      <c r="B26" s="17">
        <v>55839.75</v>
      </c>
      <c r="C26" s="42"/>
      <c r="D26" s="17">
        <v>32282.58</v>
      </c>
      <c r="E26" s="17">
        <v>32282.58</v>
      </c>
      <c r="F26" s="17">
        <v>32282.58</v>
      </c>
    </row>
    <row r="27" spans="1:6" s="3" customFormat="1" ht="10.4" x14ac:dyDescent="0.2">
      <c r="A27" s="8" t="s">
        <v>41</v>
      </c>
      <c r="B27" s="14">
        <f>SUM(B24+B26)</f>
        <v>28076.110000000015</v>
      </c>
      <c r="C27" s="44"/>
      <c r="D27" s="14">
        <f>SUM(D24+D26)</f>
        <v>108179.68999999999</v>
      </c>
      <c r="E27" s="14">
        <f>SUM(E24+E26)</f>
        <v>108179.68999999999</v>
      </c>
      <c r="F27" s="14">
        <f>SUM(F24+F26)</f>
        <v>108179.68999999999</v>
      </c>
    </row>
    <row r="28" spans="1:6" s="3" customFormat="1" ht="10.55" x14ac:dyDescent="0.15">
      <c r="A28" s="19"/>
      <c r="B28" s="11"/>
      <c r="C28" s="47"/>
      <c r="D28" s="11"/>
      <c r="E28" s="11"/>
      <c r="F28" s="11"/>
    </row>
    <row r="29" spans="1:6" s="3" customFormat="1" ht="11" thickBot="1" x14ac:dyDescent="0.25">
      <c r="A29" s="10" t="s">
        <v>58</v>
      </c>
      <c r="B29" s="17">
        <v>-1884.39</v>
      </c>
      <c r="C29" s="42"/>
      <c r="D29" s="17">
        <v>-2645.45</v>
      </c>
      <c r="E29" s="17">
        <v>-2645.45</v>
      </c>
      <c r="F29" s="17">
        <v>-2645.45</v>
      </c>
    </row>
    <row r="30" spans="1:6" s="3" customFormat="1" ht="10.4" x14ac:dyDescent="0.2">
      <c r="A30" s="7" t="s">
        <v>59</v>
      </c>
      <c r="B30" s="14">
        <f>SUM(B27+B29)</f>
        <v>26191.720000000016</v>
      </c>
      <c r="C30" s="44"/>
      <c r="D30" s="14">
        <f>SUM(D27+D29)</f>
        <v>105534.23999999999</v>
      </c>
      <c r="E30" s="14">
        <f>SUM(E27+E29)</f>
        <v>105534.23999999999</v>
      </c>
      <c r="F30" s="14">
        <f>SUM(F27+F29)</f>
        <v>105534.23999999999</v>
      </c>
    </row>
    <row r="31" spans="1:6" s="3" customFormat="1" ht="10.55" x14ac:dyDescent="0.15">
      <c r="A31" s="19"/>
      <c r="B31" s="11"/>
      <c r="C31" s="47"/>
      <c r="D31" s="28"/>
      <c r="E31" s="28"/>
      <c r="F31" s="28"/>
    </row>
    <row r="32" spans="1:6" s="3" customFormat="1" ht="11" thickBot="1" x14ac:dyDescent="0.25">
      <c r="A32" s="2" t="s">
        <v>42</v>
      </c>
      <c r="B32" s="31">
        <v>-6176.74</v>
      </c>
      <c r="C32" s="48"/>
      <c r="D32" s="31">
        <v>42913.5</v>
      </c>
      <c r="E32" s="31">
        <v>42913.5</v>
      </c>
      <c r="F32" s="31">
        <v>42913.5</v>
      </c>
    </row>
    <row r="33" spans="1:9" ht="14.2" x14ac:dyDescent="0.2">
      <c r="A33" s="1" t="s">
        <v>60</v>
      </c>
      <c r="B33" s="14">
        <f>SUM(B30+B32)</f>
        <v>20014.980000000018</v>
      </c>
      <c r="C33" s="44"/>
      <c r="D33" s="14">
        <v>120604.13</v>
      </c>
      <c r="E33" s="14">
        <v>120604.13</v>
      </c>
      <c r="F33" s="14">
        <v>120604.13</v>
      </c>
      <c r="G33" s="1" t="s">
        <v>60</v>
      </c>
      <c r="H33" s="3"/>
      <c r="I33" s="6"/>
    </row>
  </sheetData>
  <mergeCells count="2">
    <mergeCell ref="A1:G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2023-07-21T14:49:15Z</dcterms:modified>
</cp:coreProperties>
</file>